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19B3B728-1F87-473F-879B-97C08022C5B9}" xr6:coauthVersionLast="47" xr6:coauthVersionMax="47" xr10:uidLastSave="{00000000-0000-0000-0000-000000000000}"/>
  <bookViews>
    <workbookView xWindow="-120" yWindow="-120" windowWidth="29040" windowHeight="15840" tabRatio="768" activeTab="9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7" l="1"/>
  <c r="O17" i="28" s="1"/>
  <c r="N15" i="26"/>
  <c r="O15" i="27" s="1"/>
  <c r="N9" i="30"/>
  <c r="O9" i="32" s="1"/>
  <c r="O9" i="3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<sst xmlns="http://schemas.openxmlformats.org/spreadsheetml/2006/main" count="804" uniqueCount="92">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</sst>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3" fontId="30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8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1" sqref="A11:B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57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58" t="s">
        <v>53</v>
      </c>
      <c r="P1" s="41">
        <v>44525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58</v>
      </c>
      <c r="O2" s="116" t="s">
        <v>59</v>
      </c>
      <c r="P2" s="116" t="s">
        <v>56</v>
      </c>
      <c r="Q2" s="110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16"/>
      <c r="P3" s="116"/>
      <c r="Q3" s="110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16"/>
      <c r="P4" s="116"/>
      <c r="Q4" s="11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0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1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1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89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1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89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0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1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4" t="s">
        <v>83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8" t="s">
        <v>53</v>
      </c>
      <c r="P1" s="65">
        <v>243118</v>
      </c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84</v>
      </c>
      <c r="O2" s="123" t="s">
        <v>85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>
        <v>3.48</v>
      </c>
      <c r="E5" s="74">
        <v>3.17</v>
      </c>
      <c r="F5" s="74">
        <v>0.98</v>
      </c>
      <c r="G5" s="74">
        <f t="shared" ref="G5:G20" si="0">(IF(D5&lt;1.5,1,0))+(IF(E5&lt;1,1,0))+(IF(F5&lt;0.8,1,0))</f>
        <v>0</v>
      </c>
      <c r="H5" s="81">
        <v>528161440.86000001</v>
      </c>
      <c r="I5" s="81">
        <v>288686153.88999999</v>
      </c>
      <c r="J5" s="74">
        <f t="shared" ref="J5:J20" si="1">IF(I5&lt;0,1,0)+IF(H5&lt;0,1,0)</f>
        <v>0</v>
      </c>
      <c r="K5" s="75">
        <f>SUM(I5/10)</f>
        <v>28868615.388999999</v>
      </c>
      <c r="L5" s="100">
        <f>+H5/K5</f>
        <v>18.29535063400543</v>
      </c>
      <c r="M5" s="74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101">
        <f t="shared" ref="N5:N20" si="2">SUM(G5+J5+M5)</f>
        <v>0</v>
      </c>
      <c r="O5" s="101">
        <f>'มิ.ย.65'!N5</f>
        <v>0</v>
      </c>
      <c r="P5" s="81">
        <v>338526846.83999997</v>
      </c>
      <c r="Q5" s="80">
        <v>-5029266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4">
        <v>2.16</v>
      </c>
      <c r="E6" s="74">
        <v>2.06</v>
      </c>
      <c r="F6" s="74">
        <v>1.03</v>
      </c>
      <c r="G6" s="78">
        <f t="shared" si="0"/>
        <v>0</v>
      </c>
      <c r="H6" s="81">
        <v>150585867.50999999</v>
      </c>
      <c r="I6" s="81">
        <v>99058195.980000004</v>
      </c>
      <c r="J6" s="78">
        <f>IF(I6&lt;0,1,0)+IF(H6&lt;0,1,0)</f>
        <v>0</v>
      </c>
      <c r="K6" s="75">
        <f t="shared" ref="K6:K20" si="3">SUM(I6/10)</f>
        <v>9905819.5980000012</v>
      </c>
      <c r="L6" s="100">
        <f>+H6/K6</f>
        <v>15.201757514381091</v>
      </c>
      <c r="M6" s="74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101">
        <f>SUM(G6+J6+M6)</f>
        <v>0</v>
      </c>
      <c r="O6" s="101">
        <f>'มิ.ย.65'!N6</f>
        <v>0</v>
      </c>
      <c r="P6" s="81">
        <v>132711381.68000001</v>
      </c>
      <c r="Q6" s="81">
        <v>3754583.46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>
        <v>3.67</v>
      </c>
      <c r="E7" s="74">
        <v>3.38</v>
      </c>
      <c r="F7" s="74">
        <v>2.2200000000000002</v>
      </c>
      <c r="G7" s="74">
        <f t="shared" si="0"/>
        <v>0</v>
      </c>
      <c r="H7" s="81">
        <v>80587923.280000001</v>
      </c>
      <c r="I7" s="81">
        <v>43541734.390000001</v>
      </c>
      <c r="J7" s="74">
        <f t="shared" si="1"/>
        <v>0</v>
      </c>
      <c r="K7" s="75">
        <f t="shared" si="3"/>
        <v>4354173.4390000002</v>
      </c>
      <c r="L7" s="100">
        <f t="shared" ref="L7:L20" si="5">+H7/K7</f>
        <v>18.508202396849907</v>
      </c>
      <c r="M7" s="74">
        <f t="shared" si="4"/>
        <v>0</v>
      </c>
      <c r="N7" s="101">
        <f t="shared" si="2"/>
        <v>0</v>
      </c>
      <c r="O7" s="101">
        <f>'มิ.ย.65'!N7</f>
        <v>0</v>
      </c>
      <c r="P7" s="81">
        <v>42844157.920000002</v>
      </c>
      <c r="Q7" s="81">
        <v>36866834.109999999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>
        <v>13.95</v>
      </c>
      <c r="E8" s="74">
        <v>13.71</v>
      </c>
      <c r="F8" s="74">
        <v>8.9700000000000006</v>
      </c>
      <c r="G8" s="78">
        <f t="shared" si="0"/>
        <v>0</v>
      </c>
      <c r="H8" s="81">
        <v>164159526.63</v>
      </c>
      <c r="I8" s="102">
        <v>104792547.84</v>
      </c>
      <c r="J8" s="78">
        <f t="shared" si="1"/>
        <v>0</v>
      </c>
      <c r="K8" s="75">
        <f t="shared" si="3"/>
        <v>10479254.784</v>
      </c>
      <c r="L8" s="100">
        <f t="shared" si="5"/>
        <v>15.665190895123864</v>
      </c>
      <c r="M8" s="74">
        <f t="shared" si="4"/>
        <v>0</v>
      </c>
      <c r="N8" s="101">
        <f t="shared" si="2"/>
        <v>0</v>
      </c>
      <c r="O8" s="101">
        <f>'มิ.ย.65'!N8</f>
        <v>0</v>
      </c>
      <c r="P8" s="81">
        <v>110378001.83</v>
      </c>
      <c r="Q8" s="81">
        <v>100998053.73999999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>
        <v>5.75</v>
      </c>
      <c r="E9" s="82">
        <v>5.4</v>
      </c>
      <c r="F9" s="74">
        <v>3.46</v>
      </c>
      <c r="G9" s="74">
        <f t="shared" si="0"/>
        <v>0</v>
      </c>
      <c r="H9" s="81">
        <v>68663755.989999995</v>
      </c>
      <c r="I9" s="81">
        <v>23631177.460000001</v>
      </c>
      <c r="J9" s="74">
        <f t="shared" si="1"/>
        <v>0</v>
      </c>
      <c r="K9" s="75">
        <f t="shared" si="3"/>
        <v>2363117.7460000003</v>
      </c>
      <c r="L9" s="100">
        <f t="shared" si="5"/>
        <v>29.056426031341726</v>
      </c>
      <c r="M9" s="74">
        <f t="shared" si="4"/>
        <v>0</v>
      </c>
      <c r="N9" s="101">
        <f t="shared" si="2"/>
        <v>0</v>
      </c>
      <c r="O9" s="101">
        <f>'มิ.ย.65'!N9</f>
        <v>0</v>
      </c>
      <c r="P9" s="81">
        <v>26081737.140000001</v>
      </c>
      <c r="Q9" s="81">
        <v>35615688.310000002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74">
        <v>2.16</v>
      </c>
      <c r="E10" s="74">
        <v>2.0299999999999998</v>
      </c>
      <c r="F10" s="74">
        <v>1.24</v>
      </c>
      <c r="G10" s="74">
        <f t="shared" si="0"/>
        <v>0</v>
      </c>
      <c r="H10" s="81">
        <v>22219059.629999999</v>
      </c>
      <c r="I10" s="81">
        <v>8519315.5199999996</v>
      </c>
      <c r="J10" s="74">
        <f t="shared" si="1"/>
        <v>0</v>
      </c>
      <c r="K10" s="75">
        <f t="shared" si="3"/>
        <v>851931.55199999991</v>
      </c>
      <c r="L10" s="100">
        <f t="shared" si="5"/>
        <v>26.080803766263138</v>
      </c>
      <c r="M10" s="74">
        <f t="shared" si="4"/>
        <v>0</v>
      </c>
      <c r="N10" s="101">
        <f t="shared" si="2"/>
        <v>0</v>
      </c>
      <c r="O10" s="101">
        <f>'มิ.ย.65'!N10</f>
        <v>0</v>
      </c>
      <c r="P10" s="81">
        <v>10963740.029999999</v>
      </c>
      <c r="Q10" s="81">
        <v>4519068.66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82">
        <v>8.1999999999999993</v>
      </c>
      <c r="E11" s="74">
        <v>7.89</v>
      </c>
      <c r="F11" s="74">
        <v>6.92</v>
      </c>
      <c r="G11" s="74">
        <f t="shared" si="0"/>
        <v>0</v>
      </c>
      <c r="H11" s="81">
        <v>237511196.13</v>
      </c>
      <c r="I11" s="81">
        <v>58566941.380000003</v>
      </c>
      <c r="J11" s="74">
        <f t="shared" si="1"/>
        <v>0</v>
      </c>
      <c r="K11" s="75">
        <f t="shared" si="3"/>
        <v>5856694.1380000003</v>
      </c>
      <c r="L11" s="100">
        <f t="shared" si="5"/>
        <v>40.553798872465549</v>
      </c>
      <c r="M11" s="74">
        <f t="shared" si="4"/>
        <v>0</v>
      </c>
      <c r="N11" s="101">
        <f t="shared" si="2"/>
        <v>0</v>
      </c>
      <c r="O11" s="101">
        <f>'มิ.ย.65'!N11</f>
        <v>0</v>
      </c>
      <c r="P11" s="81">
        <v>134692666.88</v>
      </c>
      <c r="Q11" s="81">
        <v>194884152.09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74">
        <v>2.25</v>
      </c>
      <c r="E12" s="74">
        <v>2.0699999999999998</v>
      </c>
      <c r="F12" s="74">
        <v>1.38</v>
      </c>
      <c r="G12" s="74">
        <f t="shared" si="0"/>
        <v>0</v>
      </c>
      <c r="H12" s="81">
        <v>30766053.809999999</v>
      </c>
      <c r="I12" s="81">
        <v>11942114.01</v>
      </c>
      <c r="J12" s="74">
        <f t="shared" si="1"/>
        <v>0</v>
      </c>
      <c r="K12" s="75">
        <f t="shared" si="3"/>
        <v>1194211.4010000001</v>
      </c>
      <c r="L12" s="100">
        <f t="shared" si="5"/>
        <v>25.762652897332369</v>
      </c>
      <c r="M12" s="74">
        <f t="shared" si="4"/>
        <v>0</v>
      </c>
      <c r="N12" s="101">
        <f t="shared" si="2"/>
        <v>0</v>
      </c>
      <c r="O12" s="101">
        <f>'มิ.ย.65'!N12</f>
        <v>0</v>
      </c>
      <c r="P12" s="81">
        <v>14246657.48</v>
      </c>
      <c r="Q12" s="81">
        <v>9001985.6099999994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82">
        <v>6.86</v>
      </c>
      <c r="E13" s="82">
        <v>6.7</v>
      </c>
      <c r="F13" s="74">
        <v>4.38</v>
      </c>
      <c r="G13" s="74">
        <f t="shared" si="0"/>
        <v>0</v>
      </c>
      <c r="H13" s="81">
        <v>90082794.939999998</v>
      </c>
      <c r="I13" s="81">
        <v>35065943.82</v>
      </c>
      <c r="J13" s="74">
        <f t="shared" si="1"/>
        <v>0</v>
      </c>
      <c r="K13" s="75">
        <f t="shared" si="3"/>
        <v>3506594.3820000002</v>
      </c>
      <c r="L13" s="100">
        <f t="shared" si="5"/>
        <v>25.68953951515228</v>
      </c>
      <c r="M13" s="74">
        <f t="shared" si="4"/>
        <v>0</v>
      </c>
      <c r="N13" s="101">
        <f t="shared" si="2"/>
        <v>0</v>
      </c>
      <c r="O13" s="101">
        <f>'มิ.ย.65'!N13</f>
        <v>0</v>
      </c>
      <c r="P13" s="81">
        <v>38701627.490000002</v>
      </c>
      <c r="Q13" s="81">
        <v>51997546.270000003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82">
        <v>4.8</v>
      </c>
      <c r="E14" s="82">
        <v>4.5999999999999996</v>
      </c>
      <c r="F14" s="74">
        <v>2.97</v>
      </c>
      <c r="G14" s="74">
        <f t="shared" si="0"/>
        <v>0</v>
      </c>
      <c r="H14" s="81">
        <v>76660048.329999998</v>
      </c>
      <c r="I14" s="81">
        <v>43234508.460000001</v>
      </c>
      <c r="J14" s="74">
        <f t="shared" si="1"/>
        <v>0</v>
      </c>
      <c r="K14" s="75">
        <f t="shared" si="3"/>
        <v>4323450.8459999999</v>
      </c>
      <c r="L14" s="100">
        <f t="shared" si="5"/>
        <v>17.731217738007793</v>
      </c>
      <c r="M14" s="74">
        <f t="shared" si="4"/>
        <v>0</v>
      </c>
      <c r="N14" s="101">
        <f t="shared" si="2"/>
        <v>0</v>
      </c>
      <c r="O14" s="101">
        <f>'มิ.ย.65'!N14</f>
        <v>0</v>
      </c>
      <c r="P14" s="81">
        <v>48877283.149999999</v>
      </c>
      <c r="Q14" s="81">
        <v>39623873.789999999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74">
        <v>5.57</v>
      </c>
      <c r="E15" s="74">
        <v>5.27</v>
      </c>
      <c r="F15" s="82">
        <v>4</v>
      </c>
      <c r="G15" s="74">
        <f t="shared" si="0"/>
        <v>0</v>
      </c>
      <c r="H15" s="81">
        <v>70365740</v>
      </c>
      <c r="I15" s="81">
        <v>29588317.02</v>
      </c>
      <c r="J15" s="74">
        <f t="shared" si="1"/>
        <v>0</v>
      </c>
      <c r="K15" s="75">
        <f t="shared" si="3"/>
        <v>2958831.702</v>
      </c>
      <c r="L15" s="100">
        <f t="shared" si="5"/>
        <v>23.781595942897599</v>
      </c>
      <c r="M15" s="74">
        <f t="shared" si="4"/>
        <v>0</v>
      </c>
      <c r="N15" s="101">
        <f t="shared" si="2"/>
        <v>0</v>
      </c>
      <c r="O15" s="101">
        <f>'มิ.ย.65'!N15</f>
        <v>0</v>
      </c>
      <c r="P15" s="81">
        <v>35251359.829999998</v>
      </c>
      <c r="Q15" s="81">
        <v>46163344.850000001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74">
        <v>8.49</v>
      </c>
      <c r="E16" s="74">
        <v>8.18</v>
      </c>
      <c r="F16" s="74">
        <v>6.64</v>
      </c>
      <c r="G16" s="74">
        <f t="shared" si="0"/>
        <v>0</v>
      </c>
      <c r="H16" s="81">
        <v>182141870.88</v>
      </c>
      <c r="I16" s="81">
        <v>52458974.640000001</v>
      </c>
      <c r="J16" s="74">
        <f t="shared" si="1"/>
        <v>0</v>
      </c>
      <c r="K16" s="75">
        <f t="shared" si="3"/>
        <v>5245897.4639999997</v>
      </c>
      <c r="L16" s="100">
        <f t="shared" si="5"/>
        <v>34.720821771670067</v>
      </c>
      <c r="M16" s="74">
        <f t="shared" si="4"/>
        <v>0</v>
      </c>
      <c r="N16" s="101">
        <f t="shared" si="2"/>
        <v>0</v>
      </c>
      <c r="O16" s="101">
        <f>'มิ.ย.65'!N16</f>
        <v>0</v>
      </c>
      <c r="P16" s="81">
        <v>38112174</v>
      </c>
      <c r="Q16" s="81">
        <v>137332839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74">
        <v>3.19</v>
      </c>
      <c r="E17" s="74">
        <v>3.08</v>
      </c>
      <c r="F17" s="74">
        <v>2.34</v>
      </c>
      <c r="G17" s="74">
        <f t="shared" si="0"/>
        <v>0</v>
      </c>
      <c r="H17" s="81">
        <v>24789878.079999998</v>
      </c>
      <c r="I17" s="81">
        <v>10559950.060000001</v>
      </c>
      <c r="J17" s="74">
        <f t="shared" si="1"/>
        <v>0</v>
      </c>
      <c r="K17" s="75">
        <f t="shared" si="3"/>
        <v>1055995.0060000001</v>
      </c>
      <c r="L17" s="100">
        <f t="shared" si="5"/>
        <v>23.475374352291205</v>
      </c>
      <c r="M17" s="74">
        <f t="shared" si="4"/>
        <v>0</v>
      </c>
      <c r="N17" s="101">
        <f t="shared" si="2"/>
        <v>0</v>
      </c>
      <c r="O17" s="101">
        <f>'มิ.ย.65'!N17</f>
        <v>0</v>
      </c>
      <c r="P17" s="81">
        <v>11626316.960000001</v>
      </c>
      <c r="Q17" s="81">
        <v>15119805.060000001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82">
        <v>11.1</v>
      </c>
      <c r="E18" s="74">
        <v>10.94</v>
      </c>
      <c r="F18" s="74">
        <v>9.2799999999999994</v>
      </c>
      <c r="G18" s="74">
        <f t="shared" si="0"/>
        <v>0</v>
      </c>
      <c r="H18" s="81">
        <v>186611237.91999999</v>
      </c>
      <c r="I18" s="81">
        <v>23386165.829999998</v>
      </c>
      <c r="J18" s="74">
        <f t="shared" si="1"/>
        <v>0</v>
      </c>
      <c r="K18" s="75">
        <f t="shared" si="3"/>
        <v>2338616.5829999996</v>
      </c>
      <c r="L18" s="100">
        <f t="shared" si="5"/>
        <v>79.795567720046407</v>
      </c>
      <c r="M18" s="74">
        <f t="shared" si="4"/>
        <v>0</v>
      </c>
      <c r="N18" s="101">
        <f t="shared" si="2"/>
        <v>0</v>
      </c>
      <c r="O18" s="101">
        <f>'มิ.ย.65'!N18</f>
        <v>0</v>
      </c>
      <c r="P18" s="81">
        <v>29008944.91</v>
      </c>
      <c r="Q18" s="81">
        <v>152947358.66999999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74">
        <v>6.33</v>
      </c>
      <c r="E19" s="74">
        <v>5.81</v>
      </c>
      <c r="F19" s="74">
        <v>1.87</v>
      </c>
      <c r="G19" s="74">
        <f t="shared" si="0"/>
        <v>0</v>
      </c>
      <c r="H19" s="81">
        <v>38705990.609999999</v>
      </c>
      <c r="I19" s="81">
        <v>22072533.539999999</v>
      </c>
      <c r="J19" s="74">
        <f t="shared" si="1"/>
        <v>0</v>
      </c>
      <c r="K19" s="75">
        <f t="shared" si="3"/>
        <v>2207253.3539999998</v>
      </c>
      <c r="L19" s="100">
        <f t="shared" si="5"/>
        <v>17.535816873879355</v>
      </c>
      <c r="M19" s="74">
        <f t="shared" si="4"/>
        <v>0</v>
      </c>
      <c r="N19" s="101">
        <f t="shared" si="2"/>
        <v>0</v>
      </c>
      <c r="O19" s="101">
        <f>'มิ.ย.65'!N19</f>
        <v>0</v>
      </c>
      <c r="P19" s="81">
        <v>25139643.359999999</v>
      </c>
      <c r="Q19" s="81">
        <v>6338627.7400000002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>
        <v>3.18</v>
      </c>
      <c r="E20" s="74">
        <v>2.86</v>
      </c>
      <c r="F20" s="74">
        <v>1.61</v>
      </c>
      <c r="G20" s="74">
        <f t="shared" si="0"/>
        <v>0</v>
      </c>
      <c r="H20" s="81">
        <v>15428493.26</v>
      </c>
      <c r="I20" s="81">
        <v>1325817.45</v>
      </c>
      <c r="J20" s="74">
        <f t="shared" si="1"/>
        <v>0</v>
      </c>
      <c r="K20" s="75">
        <f t="shared" si="3"/>
        <v>132581.745</v>
      </c>
      <c r="L20" s="100">
        <f t="shared" si="5"/>
        <v>116.36966506965193</v>
      </c>
      <c r="M20" s="74">
        <f t="shared" si="4"/>
        <v>0</v>
      </c>
      <c r="N20" s="101">
        <f t="shared" si="2"/>
        <v>0</v>
      </c>
      <c r="O20" s="101">
        <f>'มิ.ย.65'!N20</f>
        <v>0</v>
      </c>
      <c r="P20" s="81">
        <v>4447122.3899999997</v>
      </c>
      <c r="Q20" s="81">
        <v>4331039.93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4" t="s">
        <v>86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8" t="s">
        <v>53</v>
      </c>
      <c r="P1" s="65"/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87</v>
      </c>
      <c r="O2" s="123" t="s">
        <v>88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86"/>
      <c r="G5" s="84">
        <f t="shared" ref="G5:G20" si="0">(IF(D5&lt;1.5,1,0))+(IF(E5&lt;1,1,0))+(IF(F5&lt;0.8,1,0))</f>
        <v>3</v>
      </c>
      <c r="H5" s="81"/>
      <c r="I5" s="81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0</v>
      </c>
      <c r="P5" s="81"/>
      <c r="Q5" s="8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4"/>
      <c r="E6" s="82"/>
      <c r="F6" s="84"/>
      <c r="G6" s="85">
        <f t="shared" si="0"/>
        <v>3</v>
      </c>
      <c r="H6" s="81"/>
      <c r="I6" s="81"/>
      <c r="J6" s="78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0</v>
      </c>
      <c r="P6" s="81"/>
      <c r="Q6" s="83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2"/>
      <c r="G7" s="74">
        <f t="shared" si="0"/>
        <v>3</v>
      </c>
      <c r="H7" s="81"/>
      <c r="I7" s="81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0</v>
      </c>
      <c r="P7" s="81"/>
      <c r="Q7" s="83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78">
        <f t="shared" si="0"/>
        <v>3</v>
      </c>
      <c r="H8" s="81"/>
      <c r="I8" s="81"/>
      <c r="J8" s="78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0</v>
      </c>
      <c r="P8" s="81"/>
      <c r="Q8" s="8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1"/>
      <c r="I9" s="81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0</v>
      </c>
      <c r="P9" s="81"/>
      <c r="Q9" s="8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4"/>
      <c r="E10" s="74"/>
      <c r="F10" s="74"/>
      <c r="G10" s="84">
        <f t="shared" si="0"/>
        <v>3</v>
      </c>
      <c r="H10" s="81"/>
      <c r="I10" s="81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0</v>
      </c>
      <c r="P10" s="81"/>
      <c r="Q10" s="8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1"/>
      <c r="I11" s="81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0</v>
      </c>
      <c r="P11" s="81"/>
      <c r="Q11" s="8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4"/>
      <c r="G12" s="84">
        <f t="shared" si="0"/>
        <v>3</v>
      </c>
      <c r="H12" s="81"/>
      <c r="I12" s="81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0</v>
      </c>
      <c r="P12" s="81"/>
      <c r="Q12" s="83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1"/>
      <c r="I13" s="81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0</v>
      </c>
      <c r="P13" s="81"/>
      <c r="Q13" s="8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1"/>
      <c r="I14" s="81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0</v>
      </c>
      <c r="P14" s="81"/>
      <c r="Q14" s="8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1"/>
      <c r="I15" s="81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0</v>
      </c>
      <c r="P15" s="81"/>
      <c r="Q15" s="8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1"/>
      <c r="I16" s="81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0</v>
      </c>
      <c r="P16" s="81"/>
      <c r="Q16" s="8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1"/>
      <c r="I17" s="81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0</v>
      </c>
      <c r="P17" s="81"/>
      <c r="Q17" s="8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1"/>
      <c r="I18" s="81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0</v>
      </c>
      <c r="P18" s="81"/>
      <c r="Q18" s="8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86"/>
      <c r="G19" s="84">
        <f t="shared" si="0"/>
        <v>3</v>
      </c>
      <c r="H19" s="81"/>
      <c r="I19" s="81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0</v>
      </c>
      <c r="P19" s="81"/>
      <c r="Q19" s="83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2"/>
      <c r="G20" s="74">
        <f t="shared" si="0"/>
        <v>3</v>
      </c>
      <c r="H20" s="81"/>
      <c r="I20" s="83"/>
      <c r="J20" s="84">
        <f t="shared" si="1"/>
        <v>0</v>
      </c>
      <c r="K20" s="87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0</v>
      </c>
      <c r="P20" s="81"/>
      <c r="Q20" s="8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4" t="s">
        <v>89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8" t="s">
        <v>53</v>
      </c>
      <c r="P1" s="65"/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90</v>
      </c>
      <c r="O2" s="123" t="s">
        <v>91</v>
      </c>
      <c r="P2" s="120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1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2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88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0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88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88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0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88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88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0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88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0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88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0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88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0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88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88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88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88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88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0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88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88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88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0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60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58" t="s">
        <v>53</v>
      </c>
      <c r="P1" s="41">
        <v>44546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61</v>
      </c>
      <c r="O2" s="123" t="s">
        <v>62</v>
      </c>
      <c r="P2" s="120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1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2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63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64">
        <v>242903</v>
      </c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64</v>
      </c>
      <c r="O2" s="123" t="s">
        <v>65</v>
      </c>
      <c r="P2" s="119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19"/>
      <c r="Q3" s="119"/>
    </row>
    <row r="4" spans="1:25" ht="36.75" customHeight="1" thickBot="1" x14ac:dyDescent="0.3">
      <c r="C4" s="128"/>
      <c r="D4" s="125"/>
      <c r="E4" s="125"/>
      <c r="F4" s="125"/>
      <c r="G4" s="126"/>
      <c r="H4" s="127"/>
      <c r="I4" s="128"/>
      <c r="J4" s="129"/>
      <c r="K4" s="130"/>
      <c r="L4" s="128"/>
      <c r="M4" s="132"/>
      <c r="N4" s="131"/>
      <c r="O4" s="120"/>
      <c r="P4" s="124"/>
      <c r="Q4" s="12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66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64">
        <v>242937</v>
      </c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67</v>
      </c>
      <c r="O2" s="123" t="s">
        <v>68</v>
      </c>
      <c r="P2" s="123" t="s">
        <v>56</v>
      </c>
      <c r="Q2" s="133" t="s">
        <v>37</v>
      </c>
    </row>
    <row r="3" spans="1:25" ht="38.25" customHeight="1" thickBot="1" x14ac:dyDescent="0.3">
      <c r="C3" s="104"/>
      <c r="D3" s="104" t="s">
        <v>36</v>
      </c>
      <c r="E3" s="104" t="s">
        <v>35</v>
      </c>
      <c r="F3" s="104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33"/>
    </row>
    <row r="4" spans="1:25" ht="36.75" customHeight="1" thickBot="1" x14ac:dyDescent="0.3">
      <c r="C4" s="104"/>
      <c r="D4" s="104"/>
      <c r="E4" s="104"/>
      <c r="F4" s="104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2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69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68" t="s">
        <v>53</v>
      </c>
      <c r="Q1" s="41">
        <v>44636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70</v>
      </c>
      <c r="O2" s="123" t="s">
        <v>71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2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89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72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68" t="s">
        <v>53</v>
      </c>
      <c r="Q1" s="41">
        <v>44669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73</v>
      </c>
      <c r="O2" s="123" t="s">
        <v>74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3">
        <v>2.42</v>
      </c>
      <c r="E5" s="93">
        <v>2.21</v>
      </c>
      <c r="F5" s="42">
        <v>0.76</v>
      </c>
      <c r="G5" s="42">
        <f t="shared" ref="G5:G20" si="0">(IF(D5&lt;1.5,1,0))+(IF(E5&lt;1,1,0))+(IF(F5&lt;0.8,1,0))</f>
        <v>1</v>
      </c>
      <c r="H5" s="94">
        <v>450663487.02999997</v>
      </c>
      <c r="I5" s="94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3">
        <v>2.09</v>
      </c>
      <c r="E6" s="93">
        <v>2.0099999999999998</v>
      </c>
      <c r="F6" s="93">
        <v>0.98</v>
      </c>
      <c r="G6" s="61">
        <f t="shared" si="0"/>
        <v>0</v>
      </c>
      <c r="H6" s="94">
        <v>137854073.59</v>
      </c>
      <c r="I6" s="94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3">
        <v>3.37</v>
      </c>
      <c r="E7" s="93">
        <v>3.16</v>
      </c>
      <c r="F7" s="93">
        <v>2.09</v>
      </c>
      <c r="G7" s="47">
        <f t="shared" si="0"/>
        <v>0</v>
      </c>
      <c r="H7" s="94">
        <v>72748999.090000004</v>
      </c>
      <c r="I7" s="94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94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3">
        <v>9.74</v>
      </c>
      <c r="E8" s="93">
        <v>9.4499999999999993</v>
      </c>
      <c r="F8" s="93">
        <v>6.89</v>
      </c>
      <c r="G8" s="61">
        <f t="shared" si="0"/>
        <v>0</v>
      </c>
      <c r="H8" s="94">
        <v>115355286.17</v>
      </c>
      <c r="I8" s="94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94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3">
        <v>4.05</v>
      </c>
      <c r="E9" s="93">
        <v>3.82</v>
      </c>
      <c r="F9" s="93">
        <v>2.46</v>
      </c>
      <c r="G9" s="47">
        <f t="shared" si="0"/>
        <v>0</v>
      </c>
      <c r="H9" s="94">
        <v>65411540.25</v>
      </c>
      <c r="I9" s="94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94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3">
        <v>1.84</v>
      </c>
      <c r="E10" s="93">
        <v>1.74</v>
      </c>
      <c r="F10" s="93">
        <v>1.22</v>
      </c>
      <c r="G10" s="47">
        <f t="shared" si="0"/>
        <v>0</v>
      </c>
      <c r="H10" s="94">
        <v>20169240.25</v>
      </c>
      <c r="I10" s="94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94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3">
        <v>6.16</v>
      </c>
      <c r="E11" s="93">
        <v>5.88</v>
      </c>
      <c r="F11" s="95">
        <v>4.9000000000000004</v>
      </c>
      <c r="G11" s="47">
        <f t="shared" si="0"/>
        <v>0</v>
      </c>
      <c r="H11" s="94">
        <v>208915852.63999999</v>
      </c>
      <c r="I11" s="94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94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5">
        <v>2.5</v>
      </c>
      <c r="E12" s="95">
        <v>2.2999999999999998</v>
      </c>
      <c r="F12" s="93">
        <v>1.36</v>
      </c>
      <c r="G12" s="47">
        <f t="shared" si="0"/>
        <v>0</v>
      </c>
      <c r="H12" s="94">
        <v>37286919.909999996</v>
      </c>
      <c r="I12" s="94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94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3">
        <v>4.78</v>
      </c>
      <c r="E13" s="93">
        <v>4.71</v>
      </c>
      <c r="F13" s="93">
        <v>2.2200000000000002</v>
      </c>
      <c r="G13" s="47">
        <f t="shared" si="0"/>
        <v>0</v>
      </c>
      <c r="H13" s="94">
        <v>95001613.040000007</v>
      </c>
      <c r="I13" s="94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94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3">
        <v>5.25</v>
      </c>
      <c r="E14" s="93">
        <v>5.01</v>
      </c>
      <c r="F14" s="93">
        <v>2.69</v>
      </c>
      <c r="G14" s="47">
        <f t="shared" si="0"/>
        <v>0</v>
      </c>
      <c r="H14" s="94">
        <v>74455432.480000004</v>
      </c>
      <c r="I14" s="94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94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3">
        <v>6.27</v>
      </c>
      <c r="E15" s="93">
        <v>5.93</v>
      </c>
      <c r="F15" s="95">
        <v>4.2</v>
      </c>
      <c r="G15" s="47">
        <f t="shared" si="0"/>
        <v>0</v>
      </c>
      <c r="H15" s="94">
        <v>75014305.560000002</v>
      </c>
      <c r="I15" s="94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94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3">
        <v>8.92</v>
      </c>
      <c r="E16" s="93">
        <v>8.61</v>
      </c>
      <c r="F16" s="93">
        <v>6.58</v>
      </c>
      <c r="G16" s="47">
        <f t="shared" si="0"/>
        <v>0</v>
      </c>
      <c r="H16" s="94">
        <v>187391700.90000001</v>
      </c>
      <c r="I16" s="94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94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5">
        <v>3.3</v>
      </c>
      <c r="E17" s="93">
        <v>3.18</v>
      </c>
      <c r="F17" s="93">
        <v>2.27</v>
      </c>
      <c r="G17" s="47">
        <f t="shared" si="0"/>
        <v>0</v>
      </c>
      <c r="H17" s="94">
        <v>22332793.039999999</v>
      </c>
      <c r="I17" s="94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94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3">
        <v>6.74</v>
      </c>
      <c r="E18" s="93">
        <v>6.64</v>
      </c>
      <c r="F18" s="93">
        <v>5.05</v>
      </c>
      <c r="G18" s="47">
        <f t="shared" si="0"/>
        <v>0</v>
      </c>
      <c r="H18" s="94">
        <v>180589090.11000001</v>
      </c>
      <c r="I18" s="94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94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3">
        <v>6.07</v>
      </c>
      <c r="E19" s="93">
        <v>5.71</v>
      </c>
      <c r="F19" s="93">
        <v>1.67</v>
      </c>
      <c r="G19" s="47">
        <f t="shared" si="0"/>
        <v>0</v>
      </c>
      <c r="H19" s="94">
        <v>43824428.020000003</v>
      </c>
      <c r="I19" s="94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94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3">
        <v>3.48</v>
      </c>
      <c r="E20" s="93">
        <v>3.23</v>
      </c>
      <c r="F20" s="93">
        <v>2.06</v>
      </c>
      <c r="G20" s="47">
        <f t="shared" si="0"/>
        <v>0</v>
      </c>
      <c r="H20" s="94">
        <v>18146345.949999999</v>
      </c>
      <c r="I20" s="94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94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77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68" t="s">
        <v>53</v>
      </c>
      <c r="Q1" s="41">
        <v>44698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75</v>
      </c>
      <c r="O2" s="123" t="s">
        <v>76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3">
        <v>2.92</v>
      </c>
      <c r="E5" s="93">
        <v>2.61</v>
      </c>
      <c r="F5" s="95">
        <v>1.2</v>
      </c>
      <c r="G5" s="47">
        <f t="shared" ref="G5:G20" si="0">(IF(D5&lt;1.5,1,0))+(IF(E5&lt;1,1,0))+(IF(F5&lt;0.8,1,0))</f>
        <v>0</v>
      </c>
      <c r="H5" s="94">
        <v>451550825.08999997</v>
      </c>
      <c r="I5" s="94">
        <v>212403828.84</v>
      </c>
      <c r="J5" s="47">
        <f t="shared" ref="J5:J20" si="1">IF(I5&lt;0,1,0)+IF(H5&lt;0,1,0)</f>
        <v>0</v>
      </c>
      <c r="K5" s="49">
        <f>SUM(I5/7)</f>
        <v>30343404.120000001</v>
      </c>
      <c r="L5" s="45">
        <f>+H5/K5</f>
        <v>14.881350269872092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'มี.ค.65'!N5</f>
        <v>1</v>
      </c>
      <c r="P5" s="69">
        <v>241241961.62</v>
      </c>
      <c r="Q5" s="94">
        <v>47859978.359999999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5">
        <v>2.1</v>
      </c>
      <c r="E6" s="95">
        <v>2</v>
      </c>
      <c r="F6" s="93">
        <v>1.1399999999999999</v>
      </c>
      <c r="G6" s="61">
        <f t="shared" si="0"/>
        <v>0</v>
      </c>
      <c r="H6" s="94">
        <v>141413585.71000001</v>
      </c>
      <c r="I6" s="94">
        <v>93397740.269999996</v>
      </c>
      <c r="J6" s="61">
        <f>IF(I6&lt;0,1,0)+IF(H6&lt;0,1,0)</f>
        <v>0</v>
      </c>
      <c r="K6" s="49">
        <f>SUM(I6/7)</f>
        <v>13342534.324285714</v>
      </c>
      <c r="L6" s="45">
        <f>+H6/K6</f>
        <v>10.598705034065597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0</v>
      </c>
      <c r="O6" s="46">
        <f>'มี.ค.65'!N6</f>
        <v>0</v>
      </c>
      <c r="P6" s="69">
        <v>113818616.87</v>
      </c>
      <c r="Q6" s="94">
        <v>17638916.129999999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3">
        <v>3.51</v>
      </c>
      <c r="E7" s="95">
        <v>3.3</v>
      </c>
      <c r="F7" s="93">
        <v>2.08</v>
      </c>
      <c r="G7" s="47">
        <f t="shared" si="0"/>
        <v>0</v>
      </c>
      <c r="H7" s="94">
        <v>78851014.189999998</v>
      </c>
      <c r="I7" s="94">
        <v>37132070.840000004</v>
      </c>
      <c r="J7" s="47">
        <f t="shared" si="1"/>
        <v>0</v>
      </c>
      <c r="K7" s="49">
        <f>SUM(I7/7)</f>
        <v>5304581.5485714292</v>
      </c>
      <c r="L7" s="45">
        <f t="shared" ref="L7:L20" si="4">+H7/K7</f>
        <v>14.864700159286885</v>
      </c>
      <c r="M7" s="47">
        <f t="shared" si="3"/>
        <v>0</v>
      </c>
      <c r="N7" s="46">
        <f t="shared" si="2"/>
        <v>0</v>
      </c>
      <c r="O7" s="46">
        <f>'มี.ค.65'!N7</f>
        <v>0</v>
      </c>
      <c r="P7" s="69">
        <v>35623132.939999998</v>
      </c>
      <c r="Q7" s="94">
        <v>34026416.469999999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3">
        <v>12.02</v>
      </c>
      <c r="E8" s="93">
        <v>11.78</v>
      </c>
      <c r="F8" s="93">
        <v>7.67</v>
      </c>
      <c r="G8" s="61">
        <f t="shared" si="0"/>
        <v>0</v>
      </c>
      <c r="H8" s="94">
        <v>154235768.68000001</v>
      </c>
      <c r="I8" s="94">
        <v>99014827.939999998</v>
      </c>
      <c r="J8" s="61">
        <f t="shared" si="1"/>
        <v>0</v>
      </c>
      <c r="K8" s="49">
        <f t="shared" ref="K8:K19" si="5">SUM(I8/7)</f>
        <v>14144975.42</v>
      </c>
      <c r="L8" s="45">
        <f t="shared" si="4"/>
        <v>10.903926242382965</v>
      </c>
      <c r="M8" s="47">
        <f t="shared" si="3"/>
        <v>0</v>
      </c>
      <c r="N8" s="46">
        <f t="shared" si="2"/>
        <v>0</v>
      </c>
      <c r="O8" s="46">
        <f>'มี.ค.65'!N8</f>
        <v>0</v>
      </c>
      <c r="P8" s="69">
        <v>102640992.34</v>
      </c>
      <c r="Q8" s="94">
        <v>93353484.879999995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3">
        <v>4.0599999999999996</v>
      </c>
      <c r="E9" s="93">
        <v>3.84</v>
      </c>
      <c r="F9" s="93">
        <v>2.38</v>
      </c>
      <c r="G9" s="47">
        <f t="shared" si="0"/>
        <v>0</v>
      </c>
      <c r="H9" s="94">
        <v>71992194.849999994</v>
      </c>
      <c r="I9" s="94">
        <v>29087941.489999998</v>
      </c>
      <c r="J9" s="47">
        <f t="shared" si="1"/>
        <v>0</v>
      </c>
      <c r="K9" s="49">
        <f t="shared" si="5"/>
        <v>4155420.2128571426</v>
      </c>
      <c r="L9" s="45">
        <f t="shared" si="4"/>
        <v>17.324889219928089</v>
      </c>
      <c r="M9" s="47">
        <f t="shared" si="3"/>
        <v>0</v>
      </c>
      <c r="N9" s="46">
        <f t="shared" si="2"/>
        <v>0</v>
      </c>
      <c r="O9" s="46">
        <f>'มี.ค.65'!N9</f>
        <v>0</v>
      </c>
      <c r="P9" s="69">
        <v>29655985.350000001</v>
      </c>
      <c r="Q9" s="94">
        <v>32488007.41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3">
        <v>1.89</v>
      </c>
      <c r="E10" s="95">
        <v>1.8</v>
      </c>
      <c r="F10" s="93">
        <v>1.22</v>
      </c>
      <c r="G10" s="47">
        <f t="shared" si="0"/>
        <v>0</v>
      </c>
      <c r="H10" s="94">
        <v>22155643.609999999</v>
      </c>
      <c r="I10" s="94">
        <v>9627123.1699999999</v>
      </c>
      <c r="J10" s="47">
        <f t="shared" si="1"/>
        <v>0</v>
      </c>
      <c r="K10" s="49">
        <f t="shared" si="5"/>
        <v>1375303.31</v>
      </c>
      <c r="L10" s="45">
        <f t="shared" si="4"/>
        <v>16.109641741500642</v>
      </c>
      <c r="M10" s="47">
        <f t="shared" si="3"/>
        <v>0</v>
      </c>
      <c r="N10" s="46">
        <f t="shared" si="2"/>
        <v>0</v>
      </c>
      <c r="O10" s="46">
        <f>'มี.ค.65'!N10</f>
        <v>0</v>
      </c>
      <c r="P10" s="69">
        <v>11343356.02</v>
      </c>
      <c r="Q10" s="94">
        <v>5340520.5999999996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3">
        <v>6.58</v>
      </c>
      <c r="E11" s="93">
        <v>6.31</v>
      </c>
      <c r="F11" s="93">
        <v>5.45</v>
      </c>
      <c r="G11" s="47">
        <f t="shared" si="0"/>
        <v>0</v>
      </c>
      <c r="H11" s="94">
        <v>219770873.33000001</v>
      </c>
      <c r="I11" s="94">
        <v>66686143.229999997</v>
      </c>
      <c r="J11" s="47">
        <f t="shared" si="1"/>
        <v>0</v>
      </c>
      <c r="K11" s="49">
        <f t="shared" si="5"/>
        <v>9526591.8899999987</v>
      </c>
      <c r="L11" s="45">
        <f t="shared" si="4"/>
        <v>23.069202068023095</v>
      </c>
      <c r="M11" s="47">
        <f t="shared" si="3"/>
        <v>0</v>
      </c>
      <c r="N11" s="46">
        <f t="shared" si="2"/>
        <v>0</v>
      </c>
      <c r="O11" s="46">
        <f>'มี.ค.65'!N11</f>
        <v>0</v>
      </c>
      <c r="P11" s="69">
        <v>115347318.67</v>
      </c>
      <c r="Q11" s="94">
        <v>175012696.84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3">
        <v>2.15</v>
      </c>
      <c r="E12" s="93">
        <v>1.95</v>
      </c>
      <c r="F12" s="93">
        <v>1.23</v>
      </c>
      <c r="G12" s="47">
        <f t="shared" si="0"/>
        <v>0</v>
      </c>
      <c r="H12" s="94">
        <v>31890850.879999999</v>
      </c>
      <c r="I12" s="94">
        <v>18444588.260000002</v>
      </c>
      <c r="J12" s="47">
        <f t="shared" si="1"/>
        <v>0</v>
      </c>
      <c r="K12" s="49">
        <f t="shared" si="5"/>
        <v>2634941.1800000002</v>
      </c>
      <c r="L12" s="45">
        <f t="shared" si="4"/>
        <v>12.103059879310095</v>
      </c>
      <c r="M12" s="47">
        <f t="shared" si="3"/>
        <v>0</v>
      </c>
      <c r="N12" s="46">
        <f t="shared" si="2"/>
        <v>0</v>
      </c>
      <c r="O12" s="46">
        <f>'มี.ค.65'!N12</f>
        <v>0</v>
      </c>
      <c r="P12" s="69">
        <v>19841562.25</v>
      </c>
      <c r="Q12" s="94">
        <v>5996207.7400000002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3">
        <v>4.47</v>
      </c>
      <c r="E13" s="93">
        <v>4.3899999999999997</v>
      </c>
      <c r="F13" s="93">
        <v>2.73</v>
      </c>
      <c r="G13" s="47">
        <f t="shared" si="0"/>
        <v>0</v>
      </c>
      <c r="H13" s="94">
        <v>88711774.980000004</v>
      </c>
      <c r="I13" s="94">
        <v>34951154.100000001</v>
      </c>
      <c r="J13" s="47">
        <f t="shared" si="1"/>
        <v>0</v>
      </c>
      <c r="K13" s="49">
        <f t="shared" si="5"/>
        <v>4993022.0142857144</v>
      </c>
      <c r="L13" s="45">
        <f t="shared" si="4"/>
        <v>17.767150780866491</v>
      </c>
      <c r="M13" s="47">
        <f t="shared" si="3"/>
        <v>0</v>
      </c>
      <c r="N13" s="46">
        <f t="shared" si="2"/>
        <v>0</v>
      </c>
      <c r="O13" s="46">
        <f>'มี.ค.65'!N13</f>
        <v>0</v>
      </c>
      <c r="P13" s="69">
        <v>37106138.030000001</v>
      </c>
      <c r="Q13" s="94">
        <v>44065669.350000001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3">
        <v>5.22</v>
      </c>
      <c r="E14" s="95">
        <v>5</v>
      </c>
      <c r="F14" s="93">
        <v>2.91</v>
      </c>
      <c r="G14" s="47">
        <f t="shared" si="0"/>
        <v>0</v>
      </c>
      <c r="H14" s="94">
        <v>80100143.620000005</v>
      </c>
      <c r="I14" s="94">
        <v>48678286.880000003</v>
      </c>
      <c r="J14" s="47">
        <f t="shared" si="1"/>
        <v>0</v>
      </c>
      <c r="K14" s="49">
        <f t="shared" si="5"/>
        <v>6954040.9828571435</v>
      </c>
      <c r="L14" s="45">
        <f t="shared" si="4"/>
        <v>11.518503244007341</v>
      </c>
      <c r="M14" s="47">
        <f t="shared" si="3"/>
        <v>0</v>
      </c>
      <c r="N14" s="46">
        <f t="shared" si="2"/>
        <v>0</v>
      </c>
      <c r="O14" s="46">
        <f>'มี.ค.65'!N14</f>
        <v>0</v>
      </c>
      <c r="P14" s="69">
        <v>52433132.909999996</v>
      </c>
      <c r="Q14" s="94">
        <v>36235787.920000002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3">
        <v>6.59</v>
      </c>
      <c r="E15" s="93">
        <v>6.27</v>
      </c>
      <c r="F15" s="93">
        <v>4.2699999999999996</v>
      </c>
      <c r="G15" s="47">
        <f t="shared" si="0"/>
        <v>0</v>
      </c>
      <c r="H15" s="94">
        <v>81868959.810000002</v>
      </c>
      <c r="I15" s="94">
        <v>42899853.369999997</v>
      </c>
      <c r="J15" s="47">
        <f t="shared" si="1"/>
        <v>0</v>
      </c>
      <c r="K15" s="49">
        <f t="shared" si="5"/>
        <v>6128550.481428571</v>
      </c>
      <c r="L15" s="45">
        <f t="shared" si="4"/>
        <v>13.35861718983773</v>
      </c>
      <c r="M15" s="47">
        <f t="shared" si="3"/>
        <v>0</v>
      </c>
      <c r="N15" s="46">
        <f t="shared" si="2"/>
        <v>0</v>
      </c>
      <c r="O15" s="46">
        <f>'มี.ค.65'!N15</f>
        <v>0</v>
      </c>
      <c r="P15" s="69">
        <v>46052908.649999999</v>
      </c>
      <c r="Q15" s="94">
        <v>47843252.090000004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3">
        <v>9.4700000000000006</v>
      </c>
      <c r="E16" s="93">
        <v>9.11</v>
      </c>
      <c r="F16" s="93">
        <v>7.49</v>
      </c>
      <c r="G16" s="47">
        <f t="shared" si="0"/>
        <v>0</v>
      </c>
      <c r="H16" s="94">
        <v>190574988.71000001</v>
      </c>
      <c r="I16" s="94">
        <v>50920136.140000001</v>
      </c>
      <c r="J16" s="47">
        <f t="shared" si="1"/>
        <v>0</v>
      </c>
      <c r="K16" s="49">
        <f t="shared" si="5"/>
        <v>7274305.1628571432</v>
      </c>
      <c r="L16" s="45">
        <f t="shared" si="4"/>
        <v>26.198376950568772</v>
      </c>
      <c r="M16" s="47">
        <f t="shared" si="3"/>
        <v>0</v>
      </c>
      <c r="N16" s="46">
        <f t="shared" si="2"/>
        <v>0</v>
      </c>
      <c r="O16" s="46">
        <f>'มี.ค.65'!N16</f>
        <v>0</v>
      </c>
      <c r="P16" s="69">
        <v>40418509.390000001</v>
      </c>
      <c r="Q16" s="94">
        <v>146076508.72999999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3">
        <v>3.52</v>
      </c>
      <c r="E17" s="93">
        <v>3.43</v>
      </c>
      <c r="F17" s="93">
        <v>2.4900000000000002</v>
      </c>
      <c r="G17" s="47">
        <f t="shared" si="0"/>
        <v>0</v>
      </c>
      <c r="H17" s="94">
        <v>26178355.960000001</v>
      </c>
      <c r="I17" s="94">
        <v>12758908.92</v>
      </c>
      <c r="J17" s="47">
        <f t="shared" si="1"/>
        <v>0</v>
      </c>
      <c r="K17" s="49">
        <f t="shared" si="5"/>
        <v>1822701.2742857144</v>
      </c>
      <c r="L17" s="45">
        <f t="shared" si="4"/>
        <v>14.362395160040064</v>
      </c>
      <c r="M17" s="47">
        <f t="shared" si="3"/>
        <v>0</v>
      </c>
      <c r="N17" s="46">
        <f t="shared" si="2"/>
        <v>0</v>
      </c>
      <c r="O17" s="46">
        <f>'มี.ค.65'!N17</f>
        <v>0</v>
      </c>
      <c r="P17" s="69">
        <v>13052211.57</v>
      </c>
      <c r="Q17" s="94">
        <v>15458676.18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3">
        <v>6.79</v>
      </c>
      <c r="E18" s="93">
        <v>6.69</v>
      </c>
      <c r="F18" s="93">
        <v>5.45</v>
      </c>
      <c r="G18" s="47">
        <f t="shared" si="0"/>
        <v>0</v>
      </c>
      <c r="H18" s="94">
        <v>185126629.63</v>
      </c>
      <c r="I18" s="94">
        <v>16822221.719999999</v>
      </c>
      <c r="J18" s="47">
        <f t="shared" si="1"/>
        <v>0</v>
      </c>
      <c r="K18" s="49">
        <f t="shared" si="5"/>
        <v>2403174.5314285713</v>
      </c>
      <c r="L18" s="45">
        <f t="shared" si="4"/>
        <v>77.034200890915372</v>
      </c>
      <c r="M18" s="47">
        <f t="shared" si="3"/>
        <v>0</v>
      </c>
      <c r="N18" s="46">
        <f t="shared" si="2"/>
        <v>0</v>
      </c>
      <c r="O18" s="46">
        <f>'มี.ค.65'!N18</f>
        <v>0</v>
      </c>
      <c r="P18" s="69">
        <v>21725570.43</v>
      </c>
      <c r="Q18" s="94">
        <v>142389026.78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3">
        <v>5.99</v>
      </c>
      <c r="E19" s="93">
        <v>5.68</v>
      </c>
      <c r="F19" s="93">
        <v>1.91</v>
      </c>
      <c r="G19" s="47">
        <f t="shared" si="0"/>
        <v>0</v>
      </c>
      <c r="H19" s="94">
        <v>48324160.880000003</v>
      </c>
      <c r="I19" s="94">
        <v>22430711.460000001</v>
      </c>
      <c r="J19" s="47">
        <f t="shared" si="1"/>
        <v>0</v>
      </c>
      <c r="K19" s="49">
        <f t="shared" si="5"/>
        <v>3204387.3514285716</v>
      </c>
      <c r="L19" s="45">
        <f t="shared" si="4"/>
        <v>15.080624025823923</v>
      </c>
      <c r="M19" s="47">
        <f t="shared" si="3"/>
        <v>0</v>
      </c>
      <c r="N19" s="46">
        <f t="shared" si="2"/>
        <v>0</v>
      </c>
      <c r="O19" s="46">
        <f>'มี.ค.65'!N19</f>
        <v>0</v>
      </c>
      <c r="P19" s="69">
        <v>24365596.199999999</v>
      </c>
      <c r="Q19" s="94">
        <v>8413453.3699999992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3">
        <v>3.32</v>
      </c>
      <c r="E20" s="93">
        <v>3.08</v>
      </c>
      <c r="F20" s="93">
        <v>1.85</v>
      </c>
      <c r="G20" s="47">
        <f t="shared" si="0"/>
        <v>0</v>
      </c>
      <c r="H20" s="94">
        <v>18706827.609999999</v>
      </c>
      <c r="I20" s="94">
        <v>4678508.2699999996</v>
      </c>
      <c r="J20" s="47">
        <f t="shared" si="1"/>
        <v>0</v>
      </c>
      <c r="K20" s="49">
        <f>SUM(I20/7)</f>
        <v>668358.32428571419</v>
      </c>
      <c r="L20" s="45">
        <f t="shared" si="4"/>
        <v>27.989219151257377</v>
      </c>
      <c r="M20" s="47">
        <f t="shared" si="3"/>
        <v>0</v>
      </c>
      <c r="N20" s="46">
        <f t="shared" si="2"/>
        <v>0</v>
      </c>
      <c r="O20" s="46">
        <f>'มี.ค.65'!N20</f>
        <v>0</v>
      </c>
      <c r="P20" s="69">
        <v>6813273.79</v>
      </c>
      <c r="Q20" s="94">
        <v>6892310.8099999996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2" sqref="P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77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68" t="s">
        <v>53</v>
      </c>
      <c r="Q1" s="65">
        <v>243053</v>
      </c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78</v>
      </c>
      <c r="O2" s="123" t="s">
        <v>79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3">
        <v>3.24</v>
      </c>
      <c r="E5" s="93">
        <v>2.93</v>
      </c>
      <c r="F5" s="95">
        <v>1.1000000000000001</v>
      </c>
      <c r="G5" s="47">
        <f t="shared" ref="G5:G20" si="0">(IF(D5&lt;1.5,1,0))+(IF(E5&lt;1,1,0))+(IF(F5&lt;0.8,1,0))</f>
        <v>0</v>
      </c>
      <c r="H5" s="94">
        <v>457239919.12</v>
      </c>
      <c r="I5" s="94">
        <v>214488930.25999999</v>
      </c>
      <c r="J5" s="47">
        <f t="shared" ref="J5:J20" si="1">IF(I5&lt;0,1,0)+IF(H5&lt;0,1,0)</f>
        <v>0</v>
      </c>
      <c r="K5" s="49">
        <f>SUM(I5/8)</f>
        <v>26811116.282499999</v>
      </c>
      <c r="L5" s="45">
        <f>+H5/K5</f>
        <v>17.054117191623501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'เม.ย.65'!N5</f>
        <v>0</v>
      </c>
      <c r="P5" s="69">
        <v>250391591.63</v>
      </c>
      <c r="Q5" s="94">
        <v>20468380.140000001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3">
        <v>2.08</v>
      </c>
      <c r="E6" s="93">
        <v>1.99</v>
      </c>
      <c r="F6" s="93">
        <v>1.1200000000000001</v>
      </c>
      <c r="G6" s="61">
        <f t="shared" si="0"/>
        <v>0</v>
      </c>
      <c r="H6" s="94">
        <v>146511851.21000001</v>
      </c>
      <c r="I6" s="94">
        <v>94980827.530000001</v>
      </c>
      <c r="J6" s="61">
        <f>IF(I6&lt;0,1,0)+IF(H6&lt;0,1,0)</f>
        <v>0</v>
      </c>
      <c r="K6" s="49">
        <f t="shared" ref="K6:K20" si="3">SUM(I6/8)</f>
        <v>11872603.44125</v>
      </c>
      <c r="L6" s="45">
        <f>+H6/K6</f>
        <v>12.340330571554455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0</v>
      </c>
      <c r="O6" s="46">
        <f>'เม.ย.65'!N6</f>
        <v>0</v>
      </c>
      <c r="P6" s="69">
        <v>119575796.48</v>
      </c>
      <c r="Q6" s="94">
        <v>16694212.23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3">
        <v>3.43</v>
      </c>
      <c r="E7" s="93">
        <v>3.21</v>
      </c>
      <c r="F7" s="93">
        <v>2.14</v>
      </c>
      <c r="G7" s="47">
        <f t="shared" si="0"/>
        <v>0</v>
      </c>
      <c r="H7" s="94">
        <v>78500293.579999998</v>
      </c>
      <c r="I7" s="94">
        <v>36652599.659999996</v>
      </c>
      <c r="J7" s="47">
        <f t="shared" si="1"/>
        <v>0</v>
      </c>
      <c r="K7" s="49">
        <f t="shared" si="3"/>
        <v>4581574.9574999996</v>
      </c>
      <c r="L7" s="45">
        <f t="shared" ref="L7:L20" si="5">+H7/K7</f>
        <v>17.133910130946493</v>
      </c>
      <c r="M7" s="43">
        <f t="shared" si="4"/>
        <v>0</v>
      </c>
      <c r="N7" s="46">
        <f t="shared" si="2"/>
        <v>0</v>
      </c>
      <c r="O7" s="46">
        <f>'เม.ย.65'!N7</f>
        <v>0</v>
      </c>
      <c r="P7" s="69">
        <v>35414115.57</v>
      </c>
      <c r="Q7" s="94">
        <v>36862519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3">
        <v>13.32</v>
      </c>
      <c r="E8" s="93">
        <v>13.06</v>
      </c>
      <c r="F8" s="93">
        <v>8.2799999999999994</v>
      </c>
      <c r="G8" s="61">
        <f t="shared" si="0"/>
        <v>0</v>
      </c>
      <c r="H8" s="94">
        <v>166562776.44999999</v>
      </c>
      <c r="I8" s="94">
        <v>107977451.33</v>
      </c>
      <c r="J8" s="61">
        <f t="shared" si="1"/>
        <v>0</v>
      </c>
      <c r="K8" s="49">
        <f t="shared" si="3"/>
        <v>13497181.41625</v>
      </c>
      <c r="L8" s="45">
        <f t="shared" si="5"/>
        <v>12.340559951981225</v>
      </c>
      <c r="M8" s="43">
        <f t="shared" si="4"/>
        <v>0</v>
      </c>
      <c r="N8" s="46">
        <f t="shared" si="2"/>
        <v>0</v>
      </c>
      <c r="O8" s="46">
        <f>'เม.ย.65'!N8</f>
        <v>0</v>
      </c>
      <c r="P8" s="69">
        <v>112253960.09999999</v>
      </c>
      <c r="Q8" s="94">
        <v>98433490.75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3">
        <v>4.43</v>
      </c>
      <c r="E9" s="93">
        <v>4.1900000000000004</v>
      </c>
      <c r="F9" s="93">
        <v>2.4700000000000002</v>
      </c>
      <c r="G9" s="47">
        <f t="shared" si="0"/>
        <v>0</v>
      </c>
      <c r="H9" s="94">
        <v>72490642.090000004</v>
      </c>
      <c r="I9" s="94">
        <v>28970762.789999999</v>
      </c>
      <c r="J9" s="47">
        <f t="shared" si="1"/>
        <v>0</v>
      </c>
      <c r="K9" s="49">
        <f t="shared" si="3"/>
        <v>3621345.3487499999</v>
      </c>
      <c r="L9" s="45">
        <f t="shared" si="5"/>
        <v>20.017599844494811</v>
      </c>
      <c r="M9" s="43">
        <f t="shared" si="4"/>
        <v>0</v>
      </c>
      <c r="N9" s="46">
        <f t="shared" si="2"/>
        <v>0</v>
      </c>
      <c r="O9" s="46">
        <f>'เม.ย.65'!N9</f>
        <v>0</v>
      </c>
      <c r="P9" s="69">
        <v>30166342.59</v>
      </c>
      <c r="Q9" s="94">
        <v>31082622.559999999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3">
        <v>2.2400000000000002</v>
      </c>
      <c r="E10" s="93">
        <v>2.12</v>
      </c>
      <c r="F10" s="93">
        <v>1.33</v>
      </c>
      <c r="G10" s="47">
        <f t="shared" si="0"/>
        <v>0</v>
      </c>
      <c r="H10" s="94">
        <v>24634414.120000001</v>
      </c>
      <c r="I10" s="94">
        <v>10560535.289999999</v>
      </c>
      <c r="J10" s="47">
        <f t="shared" si="1"/>
        <v>0</v>
      </c>
      <c r="K10" s="49">
        <f t="shared" si="3"/>
        <v>1320066.9112499999</v>
      </c>
      <c r="L10" s="45">
        <f t="shared" si="5"/>
        <v>18.661488982155564</v>
      </c>
      <c r="M10" s="43">
        <f t="shared" si="4"/>
        <v>0</v>
      </c>
      <c r="N10" s="46">
        <f t="shared" si="2"/>
        <v>0</v>
      </c>
      <c r="O10" s="46">
        <f>'เม.ย.65'!N10</f>
        <v>0</v>
      </c>
      <c r="P10" s="69">
        <v>12354988.32</v>
      </c>
      <c r="Q10" s="94">
        <v>6450210.2000000002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3">
        <v>7.11</v>
      </c>
      <c r="E11" s="93">
        <v>6.84</v>
      </c>
      <c r="F11" s="93">
        <v>5.96</v>
      </c>
      <c r="G11" s="47">
        <f t="shared" si="0"/>
        <v>0</v>
      </c>
      <c r="H11" s="94">
        <v>227898399.25</v>
      </c>
      <c r="I11" s="94">
        <v>64828716.630000003</v>
      </c>
      <c r="J11" s="47">
        <f t="shared" si="1"/>
        <v>0</v>
      </c>
      <c r="K11" s="49">
        <f t="shared" si="3"/>
        <v>8103589.5787500003</v>
      </c>
      <c r="L11" s="45">
        <f t="shared" si="5"/>
        <v>28.123141854026859</v>
      </c>
      <c r="M11" s="43">
        <f t="shared" si="4"/>
        <v>0</v>
      </c>
      <c r="N11" s="46">
        <f t="shared" si="2"/>
        <v>0</v>
      </c>
      <c r="O11" s="46">
        <f>'เม.ย.65'!N11</f>
        <v>0</v>
      </c>
      <c r="P11" s="69">
        <v>124165236.15000001</v>
      </c>
      <c r="Q11" s="94">
        <v>184620994.99000001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3">
        <v>2.17</v>
      </c>
      <c r="E12" s="93">
        <v>1.99</v>
      </c>
      <c r="F12" s="93">
        <v>1.33</v>
      </c>
      <c r="G12" s="47">
        <f t="shared" si="0"/>
        <v>0</v>
      </c>
      <c r="H12" s="94">
        <v>32564066.129999999</v>
      </c>
      <c r="I12" s="94">
        <v>15949220.859999999</v>
      </c>
      <c r="J12" s="47">
        <f t="shared" si="1"/>
        <v>0</v>
      </c>
      <c r="K12" s="49">
        <f t="shared" si="3"/>
        <v>1993652.6074999999</v>
      </c>
      <c r="L12" s="45">
        <f t="shared" si="5"/>
        <v>16.333871812720009</v>
      </c>
      <c r="M12" s="43">
        <f t="shared" si="4"/>
        <v>0</v>
      </c>
      <c r="N12" s="46">
        <f t="shared" si="2"/>
        <v>0</v>
      </c>
      <c r="O12" s="46">
        <f>'เม.ย.65'!N12</f>
        <v>0</v>
      </c>
      <c r="P12" s="69">
        <v>17649605.170000002</v>
      </c>
      <c r="Q12" s="94">
        <v>9218080.75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5">
        <v>4.7</v>
      </c>
      <c r="E13" s="93">
        <v>4.59</v>
      </c>
      <c r="F13" s="93">
        <v>2.73</v>
      </c>
      <c r="G13" s="47">
        <f t="shared" si="0"/>
        <v>0</v>
      </c>
      <c r="H13" s="94">
        <v>89074798.969999999</v>
      </c>
      <c r="I13" s="94">
        <v>34780891.149999999</v>
      </c>
      <c r="J13" s="47">
        <f t="shared" si="1"/>
        <v>0</v>
      </c>
      <c r="K13" s="49">
        <f t="shared" si="3"/>
        <v>4347611.3937499998</v>
      </c>
      <c r="L13" s="45">
        <f t="shared" si="5"/>
        <v>20.488215459654779</v>
      </c>
      <c r="M13" s="43">
        <f t="shared" si="4"/>
        <v>0</v>
      </c>
      <c r="N13" s="46">
        <f t="shared" si="2"/>
        <v>0</v>
      </c>
      <c r="O13" s="46">
        <f>'เม.ย.65'!N13</f>
        <v>0</v>
      </c>
      <c r="P13" s="69">
        <v>37712053.57</v>
      </c>
      <c r="Q13" s="94">
        <v>41623611.649999999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3">
        <v>5.27</v>
      </c>
      <c r="E14" s="93">
        <v>5.05</v>
      </c>
      <c r="F14" s="93">
        <v>3.08</v>
      </c>
      <c r="G14" s="47">
        <f t="shared" si="0"/>
        <v>0</v>
      </c>
      <c r="H14" s="94">
        <v>81111901.819999993</v>
      </c>
      <c r="I14" s="94">
        <v>48706459.060000002</v>
      </c>
      <c r="J14" s="47">
        <f t="shared" si="1"/>
        <v>0</v>
      </c>
      <c r="K14" s="49">
        <f t="shared" si="3"/>
        <v>6088307.3825000003</v>
      </c>
      <c r="L14" s="45">
        <f t="shared" si="5"/>
        <v>13.32257008789421</v>
      </c>
      <c r="M14" s="43">
        <f t="shared" si="4"/>
        <v>0</v>
      </c>
      <c r="N14" s="46">
        <f t="shared" si="2"/>
        <v>0</v>
      </c>
      <c r="O14" s="46">
        <f>'เม.ย.65'!N14</f>
        <v>0</v>
      </c>
      <c r="P14" s="69">
        <v>53088371.130000003</v>
      </c>
      <c r="Q14" s="94">
        <v>39558785.810000002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3">
        <v>6.88</v>
      </c>
      <c r="E15" s="93">
        <v>6.57</v>
      </c>
      <c r="F15" s="93">
        <v>4.59</v>
      </c>
      <c r="G15" s="47">
        <f t="shared" si="0"/>
        <v>0</v>
      </c>
      <c r="H15" s="94">
        <v>77348008.879999995</v>
      </c>
      <c r="I15" s="94">
        <v>38249310.979999997</v>
      </c>
      <c r="J15" s="47">
        <f t="shared" si="1"/>
        <v>0</v>
      </c>
      <c r="K15" s="49">
        <f t="shared" si="3"/>
        <v>4781163.8724999996</v>
      </c>
      <c r="L15" s="45">
        <f t="shared" si="5"/>
        <v>16.177652752060112</v>
      </c>
      <c r="M15" s="43">
        <f t="shared" si="4"/>
        <v>0</v>
      </c>
      <c r="N15" s="46">
        <f t="shared" si="2"/>
        <v>0</v>
      </c>
      <c r="O15" s="46">
        <f>'เม.ย.65'!N15</f>
        <v>0</v>
      </c>
      <c r="P15" s="69">
        <v>41950059.590000004</v>
      </c>
      <c r="Q15" s="94">
        <v>47032273.140000001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3">
        <v>8.57</v>
      </c>
      <c r="E16" s="93">
        <v>8.24</v>
      </c>
      <c r="F16" s="93">
        <v>6.88</v>
      </c>
      <c r="G16" s="47">
        <f t="shared" si="0"/>
        <v>0</v>
      </c>
      <c r="H16" s="94">
        <v>188046621.99000001</v>
      </c>
      <c r="I16" s="94">
        <v>50669320.979999997</v>
      </c>
      <c r="J16" s="47">
        <f t="shared" si="1"/>
        <v>0</v>
      </c>
      <c r="K16" s="49">
        <f t="shared" si="3"/>
        <v>6333665.1224999996</v>
      </c>
      <c r="L16" s="45">
        <f t="shared" si="5"/>
        <v>29.690016499605363</v>
      </c>
      <c r="M16" s="43">
        <f t="shared" si="4"/>
        <v>0</v>
      </c>
      <c r="N16" s="46">
        <f t="shared" si="2"/>
        <v>0</v>
      </c>
      <c r="O16" s="46">
        <f>'เม.ย.65'!N16</f>
        <v>0</v>
      </c>
      <c r="P16" s="69">
        <v>39198705.950000003</v>
      </c>
      <c r="Q16" s="94">
        <v>146004555.80000001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3">
        <v>3.35</v>
      </c>
      <c r="E17" s="93">
        <v>3.25</v>
      </c>
      <c r="F17" s="93">
        <v>2.34</v>
      </c>
      <c r="G17" s="47">
        <f t="shared" si="0"/>
        <v>0</v>
      </c>
      <c r="H17" s="94">
        <v>25010176.469999999</v>
      </c>
      <c r="I17" s="94">
        <v>11322149.970000001</v>
      </c>
      <c r="J17" s="47">
        <f t="shared" si="1"/>
        <v>0</v>
      </c>
      <c r="K17" s="49">
        <f t="shared" si="3"/>
        <v>1415268.7462500001</v>
      </c>
      <c r="L17" s="45">
        <f t="shared" si="5"/>
        <v>17.671680051063657</v>
      </c>
      <c r="M17" s="43">
        <f t="shared" si="4"/>
        <v>0</v>
      </c>
      <c r="N17" s="46">
        <f t="shared" si="2"/>
        <v>0</v>
      </c>
      <c r="O17" s="46">
        <f>'เม.ย.65'!N17</f>
        <v>0</v>
      </c>
      <c r="P17" s="69">
        <v>11866018.6</v>
      </c>
      <c r="Q17" s="94">
        <v>14287411.550000001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3">
        <v>6.39</v>
      </c>
      <c r="E18" s="93">
        <v>6.29</v>
      </c>
      <c r="F18" s="93">
        <v>5.15</v>
      </c>
      <c r="G18" s="47">
        <f t="shared" si="0"/>
        <v>0</v>
      </c>
      <c r="H18" s="94">
        <v>182239931.16</v>
      </c>
      <c r="I18" s="94">
        <v>15596329.99</v>
      </c>
      <c r="J18" s="47">
        <f t="shared" si="1"/>
        <v>0</v>
      </c>
      <c r="K18" s="49">
        <f t="shared" si="3"/>
        <v>1949541.24875</v>
      </c>
      <c r="L18" s="45">
        <f t="shared" si="5"/>
        <v>93.478366398683775</v>
      </c>
      <c r="M18" s="43">
        <f t="shared" si="4"/>
        <v>0</v>
      </c>
      <c r="N18" s="46">
        <f t="shared" si="2"/>
        <v>0</v>
      </c>
      <c r="O18" s="46">
        <f>'เม.ย.65'!N18</f>
        <v>0</v>
      </c>
      <c r="P18" s="69">
        <v>21107786.829999998</v>
      </c>
      <c r="Q18" s="94">
        <v>140425702.58000001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3">
        <v>7.21</v>
      </c>
      <c r="E19" s="93">
        <v>6.81</v>
      </c>
      <c r="F19" s="93">
        <v>2.14</v>
      </c>
      <c r="G19" s="47">
        <f t="shared" si="0"/>
        <v>0</v>
      </c>
      <c r="H19" s="94">
        <v>52248371.189999998</v>
      </c>
      <c r="I19" s="94">
        <v>25435939.899999999</v>
      </c>
      <c r="J19" s="47">
        <f t="shared" si="1"/>
        <v>0</v>
      </c>
      <c r="K19" s="49">
        <f t="shared" si="3"/>
        <v>3179492.4874999998</v>
      </c>
      <c r="L19" s="45">
        <f t="shared" si="5"/>
        <v>16.432928020874904</v>
      </c>
      <c r="M19" s="43">
        <f t="shared" si="4"/>
        <v>0</v>
      </c>
      <c r="N19" s="46">
        <f t="shared" si="2"/>
        <v>0</v>
      </c>
      <c r="O19" s="46">
        <f>'เม.ย.65'!N19</f>
        <v>0</v>
      </c>
      <c r="P19" s="69">
        <v>27748233</v>
      </c>
      <c r="Q19" s="94">
        <v>9539562.1500000004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3">
        <v>3.56</v>
      </c>
      <c r="E20" s="93">
        <v>3.26</v>
      </c>
      <c r="F20" s="93">
        <v>1.83</v>
      </c>
      <c r="G20" s="47">
        <f t="shared" si="0"/>
        <v>0</v>
      </c>
      <c r="H20" s="94">
        <v>18290557.170000002</v>
      </c>
      <c r="I20" s="94">
        <v>4109805.8</v>
      </c>
      <c r="J20" s="47">
        <f t="shared" si="1"/>
        <v>0</v>
      </c>
      <c r="K20" s="49">
        <f t="shared" si="3"/>
        <v>513725.72499999998</v>
      </c>
      <c r="L20" s="45">
        <f t="shared" si="5"/>
        <v>35.603740050198972</v>
      </c>
      <c r="M20" s="43">
        <f t="shared" si="4"/>
        <v>0</v>
      </c>
      <c r="N20" s="46">
        <f t="shared" si="2"/>
        <v>0</v>
      </c>
      <c r="O20" s="46">
        <f>'เม.ย.65'!N20</f>
        <v>0</v>
      </c>
      <c r="P20" s="69">
        <v>6665116.2000000002</v>
      </c>
      <c r="Q20" s="94">
        <v>5929360.9400000004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5" sqref="N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3" t="s">
        <v>80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 t="s">
        <v>53</v>
      </c>
      <c r="P1" s="64">
        <v>243081</v>
      </c>
      <c r="Q1" s="41"/>
    </row>
    <row r="2" spans="1:25" ht="54.75" customHeight="1" thickBot="1" x14ac:dyDescent="0.3">
      <c r="C2" s="104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81</v>
      </c>
      <c r="O2" s="123" t="s">
        <v>82</v>
      </c>
      <c r="P2" s="123" t="s">
        <v>56</v>
      </c>
      <c r="Q2" s="119" t="s">
        <v>37</v>
      </c>
    </row>
    <row r="3" spans="1:25" ht="38.25" customHeight="1" thickBot="1" x14ac:dyDescent="0.3">
      <c r="C3" s="104"/>
      <c r="D3" s="111" t="s">
        <v>36</v>
      </c>
      <c r="E3" s="111" t="s">
        <v>35</v>
      </c>
      <c r="F3" s="111" t="s">
        <v>34</v>
      </c>
      <c r="G3" s="112" t="s">
        <v>29</v>
      </c>
      <c r="H3" s="113" t="s">
        <v>33</v>
      </c>
      <c r="I3" s="104" t="s">
        <v>32</v>
      </c>
      <c r="J3" s="114" t="s">
        <v>29</v>
      </c>
      <c r="K3" s="115" t="s">
        <v>31</v>
      </c>
      <c r="L3" s="104" t="s">
        <v>30</v>
      </c>
      <c r="M3" s="109" t="s">
        <v>29</v>
      </c>
      <c r="N3" s="108"/>
      <c r="O3" s="123"/>
      <c r="P3" s="123"/>
      <c r="Q3" s="119"/>
    </row>
    <row r="4" spans="1:25" ht="36.75" customHeight="1" thickBot="1" x14ac:dyDescent="0.3">
      <c r="C4" s="104"/>
      <c r="D4" s="111"/>
      <c r="E4" s="111"/>
      <c r="F4" s="111"/>
      <c r="G4" s="112"/>
      <c r="H4" s="113"/>
      <c r="I4" s="104"/>
      <c r="J4" s="114"/>
      <c r="K4" s="115"/>
      <c r="L4" s="104"/>
      <c r="M4" s="109"/>
      <c r="N4" s="108"/>
      <c r="O4" s="123"/>
      <c r="P4" s="12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97">
        <v>3.15</v>
      </c>
      <c r="E5" s="97">
        <v>2.82</v>
      </c>
      <c r="F5" s="97">
        <v>0.93</v>
      </c>
      <c r="G5" s="74">
        <f t="shared" ref="G5:G20" si="0">(IF(D5&lt;1.5,1,0))+(IF(E5&lt;1,1,0))+(IF(F5&lt;0.8,1,0))</f>
        <v>0</v>
      </c>
      <c r="H5" s="98">
        <v>440317351.50999999</v>
      </c>
      <c r="I5" s="98">
        <v>191999097.53999999</v>
      </c>
      <c r="J5" s="74">
        <f t="shared" ref="J5:J20" si="1">IF(I5&lt;0,1,0)+IF(H5&lt;0,1,0)</f>
        <v>0</v>
      </c>
      <c r="K5" s="75">
        <f>SUM(I5/9)</f>
        <v>21333233.059999999</v>
      </c>
      <c r="L5" s="76">
        <f>+H5/K5</f>
        <v>20.639972866353713</v>
      </c>
      <c r="M5" s="7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6">
        <f t="shared" ref="N5:N20" si="2">SUM(G5+J5+M5)</f>
        <v>0</v>
      </c>
      <c r="O5" s="77">
        <f>'พ.ค.65'!N5</f>
        <v>0</v>
      </c>
      <c r="P5" s="98">
        <v>234385164.69999999</v>
      </c>
      <c r="Q5" s="80">
        <v>-14632953.1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97">
        <v>2.06</v>
      </c>
      <c r="E6" s="97">
        <v>1.97</v>
      </c>
      <c r="F6" s="97">
        <v>1.04</v>
      </c>
      <c r="G6" s="78">
        <f t="shared" si="0"/>
        <v>0</v>
      </c>
      <c r="H6" s="98">
        <v>142580725.66</v>
      </c>
      <c r="I6" s="98">
        <v>88539868.129999995</v>
      </c>
      <c r="J6" s="78">
        <f>IF(I6&lt;0,1,0)+IF(H6&lt;0,1,0)</f>
        <v>0</v>
      </c>
      <c r="K6" s="75">
        <f t="shared" ref="K6:K20" si="3">SUM(I6/9)</f>
        <v>9837763.1255555544</v>
      </c>
      <c r="L6" s="76">
        <f>+H6/K6</f>
        <v>14.493205807082109</v>
      </c>
      <c r="M6" s="74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6">
        <f>SUM(G6+J6+M6)</f>
        <v>0</v>
      </c>
      <c r="O6" s="77">
        <f>'พ.ค.65'!N6</f>
        <v>0</v>
      </c>
      <c r="P6" s="98">
        <v>117213051.2</v>
      </c>
      <c r="Q6" s="98">
        <v>5036227.41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97">
        <v>3.28</v>
      </c>
      <c r="E7" s="97">
        <v>3.02</v>
      </c>
      <c r="F7" s="97">
        <v>2.0099999999999998</v>
      </c>
      <c r="G7" s="74">
        <f t="shared" si="0"/>
        <v>0</v>
      </c>
      <c r="H7" s="98">
        <v>75484620.459999993</v>
      </c>
      <c r="I7" s="98">
        <v>35329850.009999998</v>
      </c>
      <c r="J7" s="74">
        <f t="shared" si="1"/>
        <v>0</v>
      </c>
      <c r="K7" s="75">
        <f t="shared" si="3"/>
        <v>3925538.8899999997</v>
      </c>
      <c r="L7" s="76">
        <f t="shared" ref="L7:L20" si="5">+H7/K7</f>
        <v>19.229110340058305</v>
      </c>
      <c r="M7" s="74">
        <f t="shared" si="4"/>
        <v>0</v>
      </c>
      <c r="N7" s="96">
        <f t="shared" si="2"/>
        <v>0</v>
      </c>
      <c r="O7" s="77">
        <f>'พ.ค.65'!N7</f>
        <v>0</v>
      </c>
      <c r="P7" s="98">
        <v>34361819.729999997</v>
      </c>
      <c r="Q7" s="98">
        <v>33380862.699999999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97">
        <v>13.02</v>
      </c>
      <c r="E8" s="97">
        <v>12.78</v>
      </c>
      <c r="F8" s="97">
        <v>8.42</v>
      </c>
      <c r="G8" s="78">
        <f t="shared" si="0"/>
        <v>0</v>
      </c>
      <c r="H8" s="98">
        <v>164823667.88</v>
      </c>
      <c r="I8" s="98">
        <v>105645110.98999999</v>
      </c>
      <c r="J8" s="78">
        <f t="shared" si="1"/>
        <v>0</v>
      </c>
      <c r="K8" s="75">
        <f t="shared" si="3"/>
        <v>11738345.665555555</v>
      </c>
      <c r="L8" s="76">
        <f t="shared" si="5"/>
        <v>14.041473353749561</v>
      </c>
      <c r="M8" s="74">
        <f t="shared" si="4"/>
        <v>0</v>
      </c>
      <c r="N8" s="96">
        <f t="shared" si="2"/>
        <v>0</v>
      </c>
      <c r="O8" s="77">
        <f>'พ.ค.65'!N8</f>
        <v>0</v>
      </c>
      <c r="P8" s="98">
        <v>110579684.90000001</v>
      </c>
      <c r="Q8" s="98">
        <v>101654230.54000001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97">
        <v>5.25</v>
      </c>
      <c r="E9" s="97">
        <v>4.95</v>
      </c>
      <c r="F9" s="97">
        <v>2.72</v>
      </c>
      <c r="G9" s="74">
        <f t="shared" si="0"/>
        <v>0</v>
      </c>
      <c r="H9" s="98">
        <v>71091005.319999993</v>
      </c>
      <c r="I9" s="98">
        <v>26594988.030000001</v>
      </c>
      <c r="J9" s="74">
        <f t="shared" si="1"/>
        <v>0</v>
      </c>
      <c r="K9" s="75">
        <f t="shared" si="3"/>
        <v>2954998.67</v>
      </c>
      <c r="L9" s="76">
        <f t="shared" si="5"/>
        <v>24.057880648724623</v>
      </c>
      <c r="M9" s="74">
        <f t="shared" si="4"/>
        <v>0</v>
      </c>
      <c r="N9" s="96">
        <f t="shared" si="2"/>
        <v>0</v>
      </c>
      <c r="O9" s="77">
        <f>'พ.ค.65'!N9</f>
        <v>0</v>
      </c>
      <c r="P9" s="98">
        <v>28418103.77</v>
      </c>
      <c r="Q9" s="98">
        <v>28767889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97">
        <v>2.3199999999999998</v>
      </c>
      <c r="E10" s="99">
        <v>2.2000000000000002</v>
      </c>
      <c r="F10" s="97">
        <v>1.37</v>
      </c>
      <c r="G10" s="74">
        <f t="shared" si="0"/>
        <v>0</v>
      </c>
      <c r="H10" s="98">
        <v>24348392.559999999</v>
      </c>
      <c r="I10" s="98">
        <v>9196969.9600000009</v>
      </c>
      <c r="J10" s="74">
        <f t="shared" si="1"/>
        <v>0</v>
      </c>
      <c r="K10" s="75">
        <f t="shared" si="3"/>
        <v>1021885.5511111112</v>
      </c>
      <c r="L10" s="76">
        <f t="shared" si="5"/>
        <v>23.826927128508309</v>
      </c>
      <c r="M10" s="74">
        <f t="shared" si="4"/>
        <v>0</v>
      </c>
      <c r="N10" s="96">
        <f t="shared" si="2"/>
        <v>0</v>
      </c>
      <c r="O10" s="77">
        <f>'พ.ค.65'!N10</f>
        <v>0</v>
      </c>
      <c r="P10" s="98">
        <v>11309685.83</v>
      </c>
      <c r="Q10" s="98">
        <v>6815461.46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97">
        <v>8.08</v>
      </c>
      <c r="E11" s="97">
        <v>7.77</v>
      </c>
      <c r="F11" s="97">
        <v>6.64</v>
      </c>
      <c r="G11" s="74">
        <f t="shared" si="0"/>
        <v>0</v>
      </c>
      <c r="H11" s="98">
        <v>227283583.05000001</v>
      </c>
      <c r="I11" s="98">
        <v>56939520.07</v>
      </c>
      <c r="J11" s="74">
        <f t="shared" si="1"/>
        <v>0</v>
      </c>
      <c r="K11" s="75">
        <f t="shared" si="3"/>
        <v>6326613.3411111115</v>
      </c>
      <c r="L11" s="76">
        <f t="shared" si="5"/>
        <v>35.924999805675391</v>
      </c>
      <c r="M11" s="74">
        <f t="shared" si="4"/>
        <v>0</v>
      </c>
      <c r="N11" s="96">
        <f t="shared" si="2"/>
        <v>0</v>
      </c>
      <c r="O11" s="77">
        <f>'พ.ค.65'!N11</f>
        <v>0</v>
      </c>
      <c r="P11" s="98">
        <v>125065642.58</v>
      </c>
      <c r="Q11" s="98">
        <v>180648834.30000001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97">
        <v>2.12</v>
      </c>
      <c r="E12" s="97">
        <v>1.92</v>
      </c>
      <c r="F12" s="97">
        <v>1.33</v>
      </c>
      <c r="G12" s="74">
        <f t="shared" si="0"/>
        <v>0</v>
      </c>
      <c r="H12" s="98">
        <v>29569134.190000001</v>
      </c>
      <c r="I12" s="98">
        <v>12748196.550000001</v>
      </c>
      <c r="J12" s="74">
        <f t="shared" si="1"/>
        <v>0</v>
      </c>
      <c r="K12" s="75">
        <f t="shared" si="3"/>
        <v>1416466.2833333334</v>
      </c>
      <c r="L12" s="76">
        <f t="shared" si="5"/>
        <v>20.875282763819641</v>
      </c>
      <c r="M12" s="74">
        <f t="shared" si="4"/>
        <v>0</v>
      </c>
      <c r="N12" s="96">
        <f t="shared" si="2"/>
        <v>0</v>
      </c>
      <c r="O12" s="77">
        <f>'พ.ค.65'!N12</f>
        <v>0</v>
      </c>
      <c r="P12" s="98">
        <v>14749451.6</v>
      </c>
      <c r="Q12" s="98">
        <v>8807948.3399999999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97">
        <v>6.32</v>
      </c>
      <c r="E13" s="97">
        <v>6.17</v>
      </c>
      <c r="F13" s="97">
        <v>3.82</v>
      </c>
      <c r="G13" s="74">
        <f t="shared" si="0"/>
        <v>0</v>
      </c>
      <c r="H13" s="98">
        <v>88374943.019999996</v>
      </c>
      <c r="I13" s="98">
        <v>33530958.850000001</v>
      </c>
      <c r="J13" s="74">
        <f t="shared" si="1"/>
        <v>0</v>
      </c>
      <c r="K13" s="75">
        <f t="shared" si="3"/>
        <v>3725662.0944444444</v>
      </c>
      <c r="L13" s="76">
        <f t="shared" si="5"/>
        <v>23.720600736116438</v>
      </c>
      <c r="M13" s="74">
        <f t="shared" si="4"/>
        <v>0</v>
      </c>
      <c r="N13" s="96">
        <f t="shared" si="2"/>
        <v>0</v>
      </c>
      <c r="O13" s="77">
        <f>'พ.ค.65'!N13</f>
        <v>0</v>
      </c>
      <c r="P13" s="98">
        <v>36821690.93</v>
      </c>
      <c r="Q13" s="98">
        <v>46857713.280000001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97">
        <v>5.28</v>
      </c>
      <c r="E14" s="97">
        <v>5.0599999999999996</v>
      </c>
      <c r="F14" s="97">
        <v>3.19</v>
      </c>
      <c r="G14" s="74">
        <f t="shared" si="0"/>
        <v>0</v>
      </c>
      <c r="H14" s="98">
        <v>79001432.209999993</v>
      </c>
      <c r="I14" s="98">
        <v>45904492.979999997</v>
      </c>
      <c r="J14" s="74">
        <f t="shared" si="1"/>
        <v>0</v>
      </c>
      <c r="K14" s="75">
        <f t="shared" si="3"/>
        <v>5100499.22</v>
      </c>
      <c r="L14" s="76">
        <f t="shared" si="5"/>
        <v>15.488960747257991</v>
      </c>
      <c r="M14" s="74">
        <f t="shared" si="4"/>
        <v>0</v>
      </c>
      <c r="N14" s="96">
        <f t="shared" si="2"/>
        <v>0</v>
      </c>
      <c r="O14" s="77">
        <f>'พ.ค.65'!N14</f>
        <v>0</v>
      </c>
      <c r="P14" s="98">
        <v>50916836.359999999</v>
      </c>
      <c r="Q14" s="98">
        <v>40311595.25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97">
        <v>6.84</v>
      </c>
      <c r="E15" s="97">
        <v>6.49</v>
      </c>
      <c r="F15" s="97">
        <v>4.62</v>
      </c>
      <c r="G15" s="74">
        <f t="shared" si="0"/>
        <v>0</v>
      </c>
      <c r="H15" s="98">
        <v>77442451.799999997</v>
      </c>
      <c r="I15" s="98">
        <v>37897131.799999997</v>
      </c>
      <c r="J15" s="74">
        <f t="shared" si="1"/>
        <v>0</v>
      </c>
      <c r="K15" s="75">
        <f t="shared" si="3"/>
        <v>4210792.4222222222</v>
      </c>
      <c r="L15" s="76">
        <f t="shared" si="5"/>
        <v>18.39141995964982</v>
      </c>
      <c r="M15" s="74">
        <f t="shared" si="4"/>
        <v>0</v>
      </c>
      <c r="N15" s="96">
        <f t="shared" si="2"/>
        <v>0</v>
      </c>
      <c r="O15" s="77">
        <f>'พ.ค.65'!N15</f>
        <v>0</v>
      </c>
      <c r="P15" s="98">
        <v>42145573.740000002</v>
      </c>
      <c r="Q15" s="98">
        <v>46878329.920000002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99">
        <v>8.5</v>
      </c>
      <c r="E16" s="97">
        <v>8.19</v>
      </c>
      <c r="F16" s="97">
        <v>6.74</v>
      </c>
      <c r="G16" s="74">
        <f t="shared" si="0"/>
        <v>0</v>
      </c>
      <c r="H16" s="98">
        <v>181966342.19</v>
      </c>
      <c r="I16" s="98">
        <v>47336461.670000002</v>
      </c>
      <c r="J16" s="74">
        <f t="shared" si="1"/>
        <v>0</v>
      </c>
      <c r="K16" s="75">
        <f t="shared" si="3"/>
        <v>5259606.8522222228</v>
      </c>
      <c r="L16" s="76">
        <f t="shared" si="5"/>
        <v>34.596947510082025</v>
      </c>
      <c r="M16" s="74">
        <f t="shared" si="4"/>
        <v>0</v>
      </c>
      <c r="N16" s="96">
        <f t="shared" si="2"/>
        <v>0</v>
      </c>
      <c r="O16" s="77">
        <f>'พ.ค.65'!N16</f>
        <v>0</v>
      </c>
      <c r="P16" s="98">
        <v>36214012.810000002</v>
      </c>
      <c r="Q16" s="98">
        <v>139304747.03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99">
        <v>3.2</v>
      </c>
      <c r="E17" s="97">
        <v>3.09</v>
      </c>
      <c r="F17" s="97">
        <v>2.16</v>
      </c>
      <c r="G17" s="74">
        <f t="shared" si="0"/>
        <v>0</v>
      </c>
      <c r="H17" s="98">
        <v>23892676.73</v>
      </c>
      <c r="I17" s="98">
        <v>9936804.8000000007</v>
      </c>
      <c r="J17" s="74">
        <f t="shared" si="1"/>
        <v>0</v>
      </c>
      <c r="K17" s="75">
        <f t="shared" si="3"/>
        <v>1104089.4222222222</v>
      </c>
      <c r="L17" s="76">
        <f t="shared" si="5"/>
        <v>21.640164509420575</v>
      </c>
      <c r="M17" s="74">
        <f t="shared" si="4"/>
        <v>0</v>
      </c>
      <c r="N17" s="96">
        <f t="shared" si="2"/>
        <v>0</v>
      </c>
      <c r="O17" s="77">
        <f>'พ.ค.65'!N17</f>
        <v>0</v>
      </c>
      <c r="P17" s="98">
        <v>10748518.859999999</v>
      </c>
      <c r="Q17" s="98">
        <v>12529885.619999999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97">
        <v>10.44</v>
      </c>
      <c r="E18" s="97">
        <v>10.29</v>
      </c>
      <c r="F18" s="99">
        <v>8.3000000000000007</v>
      </c>
      <c r="G18" s="74">
        <f t="shared" si="0"/>
        <v>0</v>
      </c>
      <c r="H18" s="98">
        <v>181780233.59</v>
      </c>
      <c r="I18" s="98">
        <v>15855649.619999999</v>
      </c>
      <c r="J18" s="74">
        <f t="shared" si="1"/>
        <v>0</v>
      </c>
      <c r="K18" s="75">
        <f t="shared" si="3"/>
        <v>1761738.8466666667</v>
      </c>
      <c r="L18" s="76">
        <f t="shared" si="5"/>
        <v>103.18228149077881</v>
      </c>
      <c r="M18" s="74">
        <f t="shared" si="4"/>
        <v>0</v>
      </c>
      <c r="N18" s="96">
        <f t="shared" si="2"/>
        <v>0</v>
      </c>
      <c r="O18" s="77">
        <f>'พ.ค.65'!N18</f>
        <v>0</v>
      </c>
      <c r="P18" s="98">
        <v>21422767.579999998</v>
      </c>
      <c r="Q18" s="98">
        <v>140608631.44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97">
        <v>6.04</v>
      </c>
      <c r="E19" s="97">
        <v>5.61</v>
      </c>
      <c r="F19" s="74">
        <v>1.96</v>
      </c>
      <c r="G19" s="74">
        <f t="shared" si="0"/>
        <v>0</v>
      </c>
      <c r="H19" s="98">
        <v>40815167.280000001</v>
      </c>
      <c r="I19" s="98">
        <v>24289554.82</v>
      </c>
      <c r="J19" s="74">
        <f t="shared" si="1"/>
        <v>0</v>
      </c>
      <c r="K19" s="75">
        <f t="shared" si="3"/>
        <v>2698839.4244444445</v>
      </c>
      <c r="L19" s="76">
        <f t="shared" si="5"/>
        <v>15.123229233396053</v>
      </c>
      <c r="M19" s="74">
        <f t="shared" si="4"/>
        <v>0</v>
      </c>
      <c r="N19" s="96">
        <f t="shared" si="2"/>
        <v>0</v>
      </c>
      <c r="O19" s="77">
        <f>'พ.ค.65'!N19</f>
        <v>0</v>
      </c>
      <c r="P19" s="98">
        <v>26979256.280000001</v>
      </c>
      <c r="Q19" s="98">
        <v>7782150.0199999996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97">
        <v>3.37</v>
      </c>
      <c r="E20" s="97">
        <v>3.06</v>
      </c>
      <c r="F20" s="97">
        <v>1.47</v>
      </c>
      <c r="G20" s="74">
        <f t="shared" si="0"/>
        <v>0</v>
      </c>
      <c r="H20" s="98">
        <v>17587224.010000002</v>
      </c>
      <c r="I20" s="98">
        <v>3766972.61</v>
      </c>
      <c r="J20" s="74">
        <f t="shared" si="1"/>
        <v>0</v>
      </c>
      <c r="K20" s="75">
        <f t="shared" si="3"/>
        <v>418552.51222222223</v>
      </c>
      <c r="L20" s="76">
        <f t="shared" si="5"/>
        <v>42.019157683761343</v>
      </c>
      <c r="M20" s="74">
        <f t="shared" si="4"/>
        <v>0</v>
      </c>
      <c r="N20" s="96">
        <f t="shared" si="2"/>
        <v>0</v>
      </c>
      <c r="O20" s="77">
        <f>'พ.ค.65'!N20</f>
        <v>0</v>
      </c>
      <c r="P20" s="98">
        <v>6484744</v>
      </c>
      <c r="Q20" s="98">
        <v>3482998.56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7" t="s">
        <v>5</v>
      </c>
      <c r="M23" s="117"/>
      <c r="N23" s="11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7"/>
      <c r="M24" s="117"/>
      <c r="N24" s="11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7" t="s">
        <v>5</v>
      </c>
      <c r="M25" s="117"/>
      <c r="N25" s="11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7"/>
      <c r="M26" s="117"/>
      <c r="N26" s="11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8" t="s">
        <v>5</v>
      </c>
      <c r="L27" s="11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7" t="s">
        <v>5</v>
      </c>
      <c r="M30" s="117"/>
      <c r="N30" s="11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7"/>
      <c r="M31" s="117"/>
      <c r="N31" s="11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2022-08-18T08:08:52Z</dcterms:modified>
</cp:coreProperties>
</file>